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175" windowHeight="8115" tabRatio="500"/>
  </bookViews>
  <sheets>
    <sheet name="Substrate Calculator" sheetId="1" r:id="rId1"/>
    <sheet name="Sheet2" sheetId="2" state="hidden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6" i="1"/>
  <c r="D22" i="2"/>
  <c r="D19" i="2"/>
  <c r="D17" i="2"/>
  <c r="D16" i="2"/>
  <c r="D13" i="2"/>
  <c r="D7" i="2"/>
  <c r="D5" i="2"/>
  <c r="D3" i="2"/>
</calcChain>
</file>

<file path=xl/sharedStrings.xml><?xml version="1.0" encoding="utf-8"?>
<sst xmlns="http://schemas.openxmlformats.org/spreadsheetml/2006/main" count="34" uniqueCount="33">
  <si>
    <t>Substrate Name</t>
  </si>
  <si>
    <t>Bag (kg)</t>
  </si>
  <si>
    <t>Bag (cm3)</t>
  </si>
  <si>
    <t>Flourite 7 kg</t>
  </si>
  <si>
    <t>Flourite 3.5 kg</t>
  </si>
  <si>
    <t>Flourite Red 7 kg</t>
  </si>
  <si>
    <t>Flourite Red 3.5 kg</t>
  </si>
  <si>
    <t>Flourite Dark 7 kg</t>
  </si>
  <si>
    <t>Flourite Dark 3.5 kg</t>
  </si>
  <si>
    <t>Flourite Black 7 kg</t>
  </si>
  <si>
    <t>Flourite Black 3.5 kg</t>
  </si>
  <si>
    <t>Flourite Black Sand 7 kg</t>
  </si>
  <si>
    <t>Flourite Black Sand 3.5 kg</t>
  </si>
  <si>
    <t>Meridian 3.5 kg</t>
  </si>
  <si>
    <t>Gray Coast 3.5 kg</t>
  </si>
  <si>
    <t>Pearl Beach 3.5 kg</t>
  </si>
  <si>
    <t>Flourite Sand 7 kg</t>
  </si>
  <si>
    <t>Flourite Sand 3.5 kg</t>
  </si>
  <si>
    <t>Pearl Beach 10 kg</t>
  </si>
  <si>
    <t>Onyx Sand 3.5 kg</t>
  </si>
  <si>
    <t>Gray Coast 10 kg</t>
  </si>
  <si>
    <t>Meridian 9 kg</t>
  </si>
  <si>
    <t>Onyx Sand 7 kg</t>
  </si>
  <si>
    <t>bags</t>
  </si>
  <si>
    <t>Kg</t>
  </si>
  <si>
    <t>Substrate Calculator</t>
  </si>
  <si>
    <t>Select Substrate here</t>
  </si>
  <si>
    <t>Szerokość akwarium (cm)</t>
  </si>
  <si>
    <t>Pożądana głębokość podłoża (cm)</t>
  </si>
  <si>
    <t>Wybór podłoża</t>
  </si>
  <si>
    <t>Liczba potrzebnych opakowań</t>
  </si>
  <si>
    <t>Długość akwarium (cm)</t>
  </si>
  <si>
    <t xml:space="preserve">Liczba potrzebnych kilogramów podłoża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</si>
</sst>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6"/>
      <color theme="1"/>
      <name val="Calibri"/>
      <scheme val="minor"/>
    </font>
    <font>
      <b/>
      <sz val="14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7" fillId="0" borderId="0" xfId="2" applyFont="1" applyAlignment="1">
      <alignment horizontal="righ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1" xfId="0" applyNumberForma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164" fontId="0" fillId="0" borderId="7" xfId="0" applyNumberFormat="1" applyBorder="1"/>
    <xf numFmtId="0" fontId="3" fillId="2" borderId="1" xfId="3" applyBorder="1" applyProtection="1">
      <protection locked="0"/>
    </xf>
    <xf numFmtId="0" fontId="7" fillId="0" borderId="0" xfId="2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0" xfId="1" applyNumberFormat="1" applyAlignment="1" applyProtection="1">
      <alignment horizontal="center"/>
      <protection locked="0"/>
    </xf>
  </cellXfs>
  <cellStyles count="16">
    <cellStyle name="Dobry" xfId="3" builtinId="26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Nagłówek 4" xfId="2" builtinId="19"/>
    <cellStyle name="Normalny" xfId="0" builtinId="0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Tytuł" xfId="1" builtinId="15"/>
  </cellStyles>
  <dxfs count="6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2:D23" totalsRowShown="0" headerRowDxfId="5" headerRowBorderDxfId="4" tableBorderDxfId="3">
  <autoFilter ref="B2:D23"/>
  <sortState ref="B3:D23">
    <sortCondition ref="B2:B23"/>
  </sortState>
  <tableColumns count="3">
    <tableColumn id="1" name="Substrate Name" dataDxfId="2"/>
    <tableColumn id="2" name="Bag (kg)" dataDxfId="1"/>
    <tableColumn id="3" name="Bag (cm3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6"/>
  <sheetViews>
    <sheetView showGridLines="0" tabSelected="1" workbookViewId="0">
      <selection activeCell="D18" sqref="D18"/>
    </sheetView>
  </sheetViews>
  <sheetFormatPr defaultColWidth="11" defaultRowHeight="15.75" x14ac:dyDescent="0.25"/>
  <cols>
    <col min="4" max="4" width="31.875" style="3" bestFit="1" customWidth="1"/>
    <col min="5" max="5" width="10.625" customWidth="1"/>
  </cols>
  <sheetData>
    <row r="3" spans="3:8" x14ac:dyDescent="0.25">
      <c r="C3" s="25" t="s">
        <v>25</v>
      </c>
      <c r="D3" s="25"/>
      <c r="E3" s="25"/>
      <c r="F3" s="25"/>
      <c r="G3" s="25"/>
      <c r="H3" s="25"/>
    </row>
    <row r="4" spans="3:8" x14ac:dyDescent="0.25">
      <c r="C4" s="25"/>
      <c r="D4" s="25"/>
      <c r="E4" s="25"/>
      <c r="F4" s="25"/>
      <c r="G4" s="25"/>
      <c r="H4" s="25"/>
    </row>
    <row r="7" spans="3:8" ht="18.75" x14ac:dyDescent="0.3">
      <c r="D7" s="20" t="s">
        <v>31</v>
      </c>
      <c r="E7" s="19"/>
    </row>
    <row r="8" spans="3:8" ht="18.75" x14ac:dyDescent="0.3">
      <c r="D8" s="20" t="s">
        <v>27</v>
      </c>
      <c r="E8" s="19"/>
    </row>
    <row r="9" spans="3:8" ht="18.75" x14ac:dyDescent="0.3">
      <c r="D9" s="20" t="s">
        <v>28</v>
      </c>
      <c r="E9" s="19"/>
    </row>
    <row r="10" spans="3:8" ht="19.5" thickBot="1" x14ac:dyDescent="0.35">
      <c r="D10" s="4"/>
    </row>
    <row r="11" spans="3:8" ht="19.5" thickBot="1" x14ac:dyDescent="0.35">
      <c r="D11" s="20" t="s">
        <v>29</v>
      </c>
      <c r="E11" s="22" t="s">
        <v>4</v>
      </c>
      <c r="F11" s="23"/>
      <c r="G11" s="24"/>
    </row>
    <row r="12" spans="3:8" x14ac:dyDescent="0.25">
      <c r="D12" s="21"/>
    </row>
    <row r="13" spans="3:8" x14ac:dyDescent="0.25">
      <c r="D13" s="21"/>
    </row>
    <row r="14" spans="3:8" ht="19.5" thickBot="1" x14ac:dyDescent="0.35">
      <c r="D14" s="20" t="s">
        <v>30</v>
      </c>
      <c r="E14" s="18" t="str">
        <f>IF(E7="","",($E$7*$E$8*$E$9)/(LOOKUP(E11,Table1[Substrate Name],Table1[Bag (cm3)])))</f>
        <v/>
      </c>
      <c r="F14" s="5" t="s">
        <v>23</v>
      </c>
    </row>
    <row r="15" spans="3:8" ht="18.75" x14ac:dyDescent="0.3">
      <c r="D15" s="20"/>
      <c r="E15" s="6"/>
    </row>
    <row r="16" spans="3:8" ht="19.5" thickBot="1" x14ac:dyDescent="0.35">
      <c r="D16" s="20" t="s">
        <v>32</v>
      </c>
      <c r="E16" s="18" t="str">
        <f>IF(E7="","",(E14*(LOOKUP($E$11,Table1[Substrate Name],Table1[Bag (kg)]))))</f>
        <v/>
      </c>
      <c r="F16" s="5" t="s">
        <v>24</v>
      </c>
    </row>
  </sheetData>
  <sheetProtection password="EBFC" sheet="1" objects="1" scenarios="1"/>
  <mergeCells count="2">
    <mergeCell ref="E11:G11"/>
    <mergeCell ref="C3:H4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Sheet2!$B$3:$B$23</xm:f>
          </x14:formula1>
          <xm:sqref>E11:G11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workbookViewId="0">
      <selection activeCell="E9" sqref="E9"/>
    </sheetView>
  </sheetViews>
  <sheetFormatPr defaultColWidth="11" defaultRowHeight="15.75" x14ac:dyDescent="0.25"/>
  <cols>
    <col min="2" max="2" width="22" bestFit="1" customWidth="1"/>
    <col min="3" max="3" width="12.5" customWidth="1"/>
    <col min="4" max="4" width="14.625" customWidth="1"/>
  </cols>
  <sheetData>
    <row r="2" spans="2:4" ht="21.75" thickBot="1" x14ac:dyDescent="0.4">
      <c r="B2" s="12" t="s">
        <v>0</v>
      </c>
      <c r="C2" s="13" t="s">
        <v>1</v>
      </c>
      <c r="D2" s="14" t="s">
        <v>2</v>
      </c>
    </row>
    <row r="3" spans="2:4" x14ac:dyDescent="0.25">
      <c r="B3" s="7" t="s">
        <v>4</v>
      </c>
      <c r="C3" s="2">
        <v>3.5</v>
      </c>
      <c r="D3" s="9">
        <f>7000/7*3.5</f>
        <v>3500</v>
      </c>
    </row>
    <row r="4" spans="2:4" x14ac:dyDescent="0.25">
      <c r="B4" s="8" t="s">
        <v>3</v>
      </c>
      <c r="C4" s="1">
        <v>7</v>
      </c>
      <c r="D4" s="10">
        <v>7000</v>
      </c>
    </row>
    <row r="5" spans="2:4" x14ac:dyDescent="0.25">
      <c r="B5" s="8" t="s">
        <v>10</v>
      </c>
      <c r="C5" s="1">
        <v>3.5</v>
      </c>
      <c r="D5" s="10">
        <f>5500/7*3.5</f>
        <v>2750</v>
      </c>
    </row>
    <row r="6" spans="2:4" x14ac:dyDescent="0.25">
      <c r="B6" s="8" t="s">
        <v>9</v>
      </c>
      <c r="C6" s="1">
        <v>7</v>
      </c>
      <c r="D6" s="10">
        <v>5500</v>
      </c>
    </row>
    <row r="7" spans="2:4" x14ac:dyDescent="0.25">
      <c r="B7" s="8" t="s">
        <v>12</v>
      </c>
      <c r="C7" s="1">
        <v>3.5</v>
      </c>
      <c r="D7" s="10">
        <f>5500/7*3.5</f>
        <v>2750</v>
      </c>
    </row>
    <row r="8" spans="2:4" x14ac:dyDescent="0.25">
      <c r="B8" s="8" t="s">
        <v>11</v>
      </c>
      <c r="C8" s="1">
        <v>7</v>
      </c>
      <c r="D8" s="10">
        <v>5500</v>
      </c>
    </row>
    <row r="9" spans="2:4" x14ac:dyDescent="0.25">
      <c r="B9" s="8" t="s">
        <v>8</v>
      </c>
      <c r="C9" s="1">
        <v>3.5</v>
      </c>
      <c r="D9" s="10">
        <v>2750</v>
      </c>
    </row>
    <row r="10" spans="2:4" x14ac:dyDescent="0.25">
      <c r="B10" s="8" t="s">
        <v>7</v>
      </c>
      <c r="C10" s="1">
        <v>7</v>
      </c>
      <c r="D10" s="10">
        <v>5500</v>
      </c>
    </row>
    <row r="11" spans="2:4" x14ac:dyDescent="0.25">
      <c r="B11" s="8" t="s">
        <v>6</v>
      </c>
      <c r="C11" s="1">
        <v>3.5</v>
      </c>
      <c r="D11" s="10">
        <v>3500</v>
      </c>
    </row>
    <row r="12" spans="2:4" x14ac:dyDescent="0.25">
      <c r="B12" s="8" t="s">
        <v>5</v>
      </c>
      <c r="C12" s="1">
        <v>7</v>
      </c>
      <c r="D12" s="10">
        <v>7000</v>
      </c>
    </row>
    <row r="13" spans="2:4" x14ac:dyDescent="0.25">
      <c r="B13" s="8" t="s">
        <v>17</v>
      </c>
      <c r="C13" s="1">
        <v>3.5</v>
      </c>
      <c r="D13" s="10">
        <f>4250/7*3.5</f>
        <v>2125</v>
      </c>
    </row>
    <row r="14" spans="2:4" x14ac:dyDescent="0.25">
      <c r="B14" s="8" t="s">
        <v>16</v>
      </c>
      <c r="C14" s="1">
        <v>7</v>
      </c>
      <c r="D14" s="10">
        <v>4250</v>
      </c>
    </row>
    <row r="15" spans="2:4" x14ac:dyDescent="0.25">
      <c r="B15" s="8" t="s">
        <v>20</v>
      </c>
      <c r="C15" s="1">
        <v>10</v>
      </c>
      <c r="D15" s="10">
        <v>6000</v>
      </c>
    </row>
    <row r="16" spans="2:4" x14ac:dyDescent="0.25">
      <c r="B16" s="8" t="s">
        <v>14</v>
      </c>
      <c r="C16" s="1">
        <v>3.5</v>
      </c>
      <c r="D16" s="10">
        <f>600*3.5</f>
        <v>2100</v>
      </c>
    </row>
    <row r="17" spans="2:4" x14ac:dyDescent="0.25">
      <c r="B17" s="8" t="s">
        <v>13</v>
      </c>
      <c r="C17" s="1">
        <v>3.5</v>
      </c>
      <c r="D17" s="11">
        <f>5300/9*3.5</f>
        <v>2061.1111111111113</v>
      </c>
    </row>
    <row r="18" spans="2:4" x14ac:dyDescent="0.25">
      <c r="B18" s="8" t="s">
        <v>21</v>
      </c>
      <c r="C18" s="1">
        <v>9</v>
      </c>
      <c r="D18" s="10">
        <v>5300</v>
      </c>
    </row>
    <row r="19" spans="2:4" x14ac:dyDescent="0.25">
      <c r="B19" s="8" t="s">
        <v>19</v>
      </c>
      <c r="C19" s="1">
        <v>3.5</v>
      </c>
      <c r="D19" s="10">
        <f>4250/2</f>
        <v>2125</v>
      </c>
    </row>
    <row r="20" spans="2:4" x14ac:dyDescent="0.25">
      <c r="B20" s="8" t="s">
        <v>22</v>
      </c>
      <c r="C20" s="1">
        <v>7</v>
      </c>
      <c r="D20" s="10">
        <v>4250</v>
      </c>
    </row>
    <row r="21" spans="2:4" x14ac:dyDescent="0.25">
      <c r="B21" s="8" t="s">
        <v>18</v>
      </c>
      <c r="C21" s="1">
        <v>10</v>
      </c>
      <c r="D21" s="10">
        <v>8600</v>
      </c>
    </row>
    <row r="22" spans="2:4" x14ac:dyDescent="0.25">
      <c r="B22" s="8" t="s">
        <v>15</v>
      </c>
      <c r="C22" s="1">
        <v>3.5</v>
      </c>
      <c r="D22" s="10">
        <f>860*3.5</f>
        <v>3010</v>
      </c>
    </row>
    <row r="23" spans="2:4" x14ac:dyDescent="0.25">
      <c r="B23" s="15" t="s">
        <v>26</v>
      </c>
      <c r="C23" s="16">
        <v>0</v>
      </c>
      <c r="D23" s="17">
        <v>0</v>
      </c>
    </row>
  </sheetData>
  <sheetProtection password="EBFC" sheet="1" objects="1" scenarios="1"/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Substrate Calculator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2018-01-16T15:59:11Z</dcterms:created>
  <dcterms:modified xsi:type="dcterms:W3CDTF">2018-01-17T12:17:44Z</dcterms:modified>
</cp:coreProperties>
</file>